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ladka\Documents\Mikroregion Nový Dvůr\Rozpočty\Rozpočtový výhled\"/>
    </mc:Choice>
  </mc:AlternateContent>
  <bookViews>
    <workbookView xWindow="0" yWindow="0" windowWidth="20490" windowHeight="7755" activeTab="2"/>
  </bookViews>
  <sheets>
    <sheet name="Návrh R2017" sheetId="5" r:id="rId1"/>
    <sheet name="Příspěvky 2017" sheetId="4" r:id="rId2"/>
    <sheet name="2017-2019" sheetId="6" r:id="rId3"/>
    <sheet name="Schválený R201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H36" i="6"/>
  <c r="H28" i="6"/>
  <c r="I28" i="6"/>
  <c r="J28" i="6"/>
  <c r="J34" i="6" s="1"/>
  <c r="G28" i="6"/>
  <c r="H34" i="6"/>
  <c r="I34" i="6"/>
  <c r="G34" i="6"/>
  <c r="I25" i="6"/>
  <c r="J25" i="6"/>
  <c r="H25" i="6"/>
  <c r="I22" i="6"/>
  <c r="J22" i="6"/>
  <c r="H22" i="6"/>
  <c r="I21" i="6"/>
  <c r="J21" i="6"/>
  <c r="H21" i="6"/>
  <c r="I12" i="6"/>
  <c r="J12" i="6"/>
  <c r="H12" i="6"/>
  <c r="J6" i="6"/>
  <c r="I6" i="6"/>
  <c r="H6" i="6"/>
  <c r="J5" i="6"/>
  <c r="I5" i="6"/>
  <c r="H5" i="6"/>
  <c r="I44" i="6"/>
  <c r="H44" i="6"/>
  <c r="J43" i="6"/>
  <c r="J44" i="6" s="1"/>
  <c r="G32" i="6"/>
  <c r="O28" i="6"/>
  <c r="O26" i="6"/>
  <c r="O25" i="6"/>
  <c r="N20" i="6"/>
  <c r="N21" i="6" s="1"/>
  <c r="N22" i="6" s="1"/>
  <c r="O17" i="6"/>
  <c r="N17" i="6"/>
  <c r="G9" i="6"/>
  <c r="G12" i="6" s="1"/>
  <c r="G15" i="6" s="1"/>
  <c r="G16" i="6" s="1"/>
  <c r="G18" i="6" s="1"/>
  <c r="I36" i="6" l="1"/>
  <c r="I40" i="6" s="1"/>
  <c r="I46" i="6" s="1"/>
  <c r="H40" i="6"/>
  <c r="H46" i="6" s="1"/>
  <c r="J15" i="6"/>
  <c r="J16" i="6" s="1"/>
  <c r="J18" i="6" s="1"/>
  <c r="I15" i="6"/>
  <c r="I16" i="6" s="1"/>
  <c r="I18" i="6" s="1"/>
  <c r="H15" i="6"/>
  <c r="H16" i="6" s="1"/>
  <c r="H18" i="6" s="1"/>
  <c r="O28" i="5"/>
  <c r="O26" i="5"/>
  <c r="O25" i="5"/>
  <c r="G32" i="5"/>
  <c r="O17" i="5"/>
  <c r="G28" i="5"/>
  <c r="G34" i="5" s="1"/>
  <c r="G15" i="5" s="1"/>
  <c r="N17" i="5"/>
  <c r="N20" i="5"/>
  <c r="N21" i="5" s="1"/>
  <c r="N22" i="5" s="1"/>
  <c r="G9" i="5"/>
  <c r="G12" i="5" s="1"/>
  <c r="I42" i="5"/>
  <c r="H42" i="5"/>
  <c r="J41" i="5"/>
  <c r="J42" i="5" s="1"/>
  <c r="J38" i="5"/>
  <c r="I38" i="5"/>
  <c r="I44" i="5" s="1"/>
  <c r="H38" i="5"/>
  <c r="H44" i="5" s="1"/>
  <c r="F8" i="4"/>
  <c r="F11" i="4" s="1"/>
  <c r="C11" i="4"/>
  <c r="E10" i="4"/>
  <c r="E9" i="4"/>
  <c r="E8" i="4"/>
  <c r="E7" i="4"/>
  <c r="E6" i="4"/>
  <c r="E5" i="4"/>
  <c r="J36" i="6" l="1"/>
  <c r="J40" i="6" s="1"/>
  <c r="J46" i="6" s="1"/>
  <c r="G18" i="5"/>
  <c r="J44" i="5"/>
  <c r="E11" i="4"/>
  <c r="C26" i="1" l="1"/>
  <c r="C22" i="1"/>
  <c r="C9" i="1"/>
  <c r="C12" i="1" l="1"/>
  <c r="C13" i="1" s="1"/>
  <c r="C15" i="1" s="1"/>
</calcChain>
</file>

<file path=xl/sharedStrings.xml><?xml version="1.0" encoding="utf-8"?>
<sst xmlns="http://schemas.openxmlformats.org/spreadsheetml/2006/main" count="156" uniqueCount="76">
  <si>
    <t>Příjmy</t>
  </si>
  <si>
    <t>položka</t>
  </si>
  <si>
    <t>členské příspěvky</t>
  </si>
  <si>
    <t>Podpora VF</t>
  </si>
  <si>
    <t>příjmy z poskytovaných služeb</t>
  </si>
  <si>
    <t>příjmy konírna</t>
  </si>
  <si>
    <t>2143/2329</t>
  </si>
  <si>
    <t>Příjmy z úroků</t>
  </si>
  <si>
    <t>schválený rozpočet</t>
  </si>
  <si>
    <t>v Kč</t>
  </si>
  <si>
    <t>Financování</t>
  </si>
  <si>
    <t>Příjmy celkem</t>
  </si>
  <si>
    <t>Financování celkem</t>
  </si>
  <si>
    <t>Výdaje</t>
  </si>
  <si>
    <t>OdvPar</t>
  </si>
  <si>
    <t>osobní náklady (mzdy)</t>
  </si>
  <si>
    <t>nájem konírny a provoz</t>
  </si>
  <si>
    <t>provozní režie (energie, DDHM, služby)</t>
  </si>
  <si>
    <t>Výdaje celkem</t>
  </si>
  <si>
    <t>zapojení zůstatku z BÚ</t>
  </si>
  <si>
    <t>Příjmy a financování celkem</t>
  </si>
  <si>
    <t>8xxx</t>
  </si>
  <si>
    <t>Výdaje a financování celkem</t>
  </si>
  <si>
    <t>rozpočtové opatření č. 1</t>
  </si>
  <si>
    <t>Upravený rozpočet</t>
  </si>
  <si>
    <t>OdPar</t>
  </si>
  <si>
    <t>4xxx</t>
  </si>
  <si>
    <t>5xxx</t>
  </si>
  <si>
    <t>UZ</t>
  </si>
  <si>
    <t>Mikroregion Nový Dvůr</t>
  </si>
  <si>
    <t>poplatky za finanční služby</t>
  </si>
  <si>
    <t>ř.</t>
  </si>
  <si>
    <t>Pol.</t>
  </si>
  <si>
    <t>2xxx</t>
  </si>
  <si>
    <t>Příjmy z finančních operací</t>
  </si>
  <si>
    <t>Vyhotovil: Ing. Motl Lubomír</t>
  </si>
  <si>
    <t>V Ratíškovicích 20.6.2016</t>
  </si>
  <si>
    <t>rezerva</t>
  </si>
  <si>
    <t>pojištění</t>
  </si>
  <si>
    <t>Milotice</t>
  </si>
  <si>
    <t>Ratíškovice</t>
  </si>
  <si>
    <t>Skoronice</t>
  </si>
  <si>
    <t>Svatobořice-Mistřín</t>
  </si>
  <si>
    <t>Vacenovice</t>
  </si>
  <si>
    <t>Vlkoš</t>
  </si>
  <si>
    <t>OBEC</t>
  </si>
  <si>
    <t>PŘÍSPĚVEK Kč/obyvatel</t>
  </si>
  <si>
    <t>ČÁSTKA CELKEM/ POSLAT NA ÚČET</t>
  </si>
  <si>
    <t>Celkem</t>
  </si>
  <si>
    <t>POČET OBYVATEL k 1.1.2016*</t>
  </si>
  <si>
    <t>*https://www.czso.cz/csu/czso/pocet-obyvatel-v-obcich</t>
  </si>
  <si>
    <t>DÁT DO ROZPOČTU zaokr. na 100</t>
  </si>
  <si>
    <t>Rozpočet 2017 MND</t>
  </si>
  <si>
    <t>Návrh rozpočtu</t>
  </si>
  <si>
    <t>příjmy z poskytovaných služeb (konírna)</t>
  </si>
  <si>
    <t>příjmy z prodeje zboží (konírna)</t>
  </si>
  <si>
    <t>Podpora VF skluz 2016</t>
  </si>
  <si>
    <t>Dotace MMR "Nové zkušenosti …" skluz 2016</t>
  </si>
  <si>
    <t>osobní náklady konírna</t>
  </si>
  <si>
    <t>osobní náklady správa MND</t>
  </si>
  <si>
    <t>zapojení zůstatku na BÚ (+snížení, -zvýšení)</t>
  </si>
  <si>
    <t>mzdy:</t>
  </si>
  <si>
    <t>konírna 2+1</t>
  </si>
  <si>
    <t>Motlová</t>
  </si>
  <si>
    <t>služby</t>
  </si>
  <si>
    <t>účetnictví</t>
  </si>
  <si>
    <t>Návrh rozpočtu 2017</t>
  </si>
  <si>
    <t>zůstatek BU k 1.1.2017</t>
  </si>
  <si>
    <r>
      <t xml:space="preserve">členské příspěvky </t>
    </r>
    <r>
      <rPr>
        <sz val="11"/>
        <color rgb="FFFF0000"/>
        <rFont val="Calibri"/>
        <family val="2"/>
        <charset val="238"/>
        <scheme val="minor"/>
      </rPr>
      <t>předpoklad konstr. Částky bez navýšení</t>
    </r>
  </si>
  <si>
    <r>
      <t xml:space="preserve">příjmy z poskytovaných služeb - cestovní ruch/konírna </t>
    </r>
    <r>
      <rPr>
        <sz val="11"/>
        <color rgb="FFFF0000"/>
        <rFont val="Calibri"/>
        <family val="2"/>
        <charset val="238"/>
        <scheme val="minor"/>
      </rPr>
      <t>+2% nárůst</t>
    </r>
  </si>
  <si>
    <t>příjmy z prodeje zboží (konírna) +2% nárůst</t>
  </si>
  <si>
    <r>
      <t xml:space="preserve">příjmy z poskytovaných služeb </t>
    </r>
    <r>
      <rPr>
        <sz val="11"/>
        <color rgb="FFFF0000"/>
        <rFont val="Calibri"/>
        <family val="2"/>
        <charset val="238"/>
        <scheme val="minor"/>
      </rPr>
      <t>(pronájmy)</t>
    </r>
  </si>
  <si>
    <r>
      <t xml:space="preserve">osobní náklady konírna </t>
    </r>
    <r>
      <rPr>
        <sz val="11"/>
        <color rgb="FFFF0000"/>
        <rFont val="Calibri"/>
        <family val="2"/>
        <charset val="238"/>
        <scheme val="minor"/>
      </rPr>
      <t>+2% nárůst</t>
    </r>
  </si>
  <si>
    <r>
      <t xml:space="preserve">nájem konírny a provoz </t>
    </r>
    <r>
      <rPr>
        <sz val="11"/>
        <color rgb="FFFF0000"/>
        <rFont val="Calibri"/>
        <family val="2"/>
        <charset val="238"/>
        <scheme val="minor"/>
      </rPr>
      <t>+2% nárůst</t>
    </r>
  </si>
  <si>
    <r>
      <t xml:space="preserve">osobní náklady správa MND </t>
    </r>
    <r>
      <rPr>
        <sz val="11"/>
        <color rgb="FFFF0000"/>
        <rFont val="Calibri"/>
        <family val="2"/>
        <charset val="238"/>
        <scheme val="minor"/>
      </rPr>
      <t>+2% nárůst</t>
    </r>
  </si>
  <si>
    <r>
      <t xml:space="preserve">provozní režie (energie, DDHM, služby) </t>
    </r>
    <r>
      <rPr>
        <sz val="11"/>
        <color rgb="FFFF0000"/>
        <rFont val="Calibri"/>
        <family val="2"/>
        <charset val="238"/>
        <scheme val="minor"/>
      </rPr>
      <t>bez navýšení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</si>
</sst>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_ ;\-#,##0\ "/>
    <numFmt numFmtId="166" formatCode="_-* #,##0.00\ [$Kč-405]_-;\-* #,##0.00\ [$Kč-405]_-;_-* &quot;-&quot;??\ [$Kč-40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right" wrapText="1"/>
    </xf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/>
    <xf numFmtId="3" fontId="6" fillId="0" borderId="1" xfId="0" applyNumberFormat="1" applyFont="1" applyBorder="1"/>
    <xf numFmtId="0" fontId="7" fillId="2" borderId="3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0" fontId="7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3" fontId="6" fillId="2" borderId="1" xfId="0" applyNumberFormat="1" applyFont="1" applyFill="1" applyBorder="1"/>
    <xf numFmtId="0" fontId="7" fillId="3" borderId="3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164" fontId="7" fillId="3" borderId="1" xfId="0" applyNumberFormat="1" applyFont="1" applyFill="1" applyBorder="1"/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3" fontId="6" fillId="0" borderId="0" xfId="0" applyNumberFormat="1" applyFont="1" applyBorder="1"/>
    <xf numFmtId="0" fontId="6" fillId="0" borderId="0" xfId="0" applyFont="1" applyBorder="1"/>
    <xf numFmtId="0" fontId="0" fillId="0" borderId="0" xfId="0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1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3" fontId="0" fillId="0" borderId="0" xfId="0" applyNumberFormat="1" applyBorder="1"/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1" xfId="0" applyFont="1" applyFill="1" applyBorder="1"/>
    <xf numFmtId="3" fontId="1" fillId="2" borderId="1" xfId="0" applyNumberFormat="1" applyFont="1" applyFill="1" applyBorder="1"/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3" fontId="0" fillId="2" borderId="1" xfId="0" applyNumberFormat="1" applyFill="1" applyBorder="1" applyAlignment="1">
      <alignment horizontal="right" wrapText="1"/>
    </xf>
    <xf numFmtId="0" fontId="0" fillId="2" borderId="1" xfId="0" applyFill="1" applyBorder="1"/>
    <xf numFmtId="0" fontId="3" fillId="2" borderId="3" xfId="0" applyFont="1" applyFill="1" applyBorder="1" applyAlignment="1">
      <alignment horizontal="center"/>
    </xf>
    <xf numFmtId="3" fontId="0" fillId="2" borderId="1" xfId="0" applyNumberFormat="1" applyFill="1" applyBorder="1"/>
    <xf numFmtId="0" fontId="1" fillId="3" borderId="3" xfId="0" applyFont="1" applyFill="1" applyBorder="1" applyAlignment="1">
      <alignment horizontal="left"/>
    </xf>
    <xf numFmtId="0" fontId="3" fillId="3" borderId="1" xfId="0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2" fillId="0" borderId="0" xfId="0" applyNumberFormat="1" applyFont="1"/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3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164" fontId="2" fillId="0" borderId="1" xfId="0" applyNumberFormat="1" applyFont="1" applyBorder="1"/>
    <xf numFmtId="3" fontId="2" fillId="0" borderId="1" xfId="0" applyNumberFormat="1" applyFont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6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B1" workbookViewId="0">
      <selection activeCell="B1" sqref="A1:XFD1048576"/>
    </sheetView>
  </sheetViews>
  <sheetFormatPr defaultColWidth="14.7109375" defaultRowHeight="15" x14ac:dyDescent="0.25"/>
  <cols>
    <col min="1" max="1" width="2.140625" style="50" customWidth="1"/>
    <col min="2" max="2" width="2.7109375" style="52" bestFit="1" customWidth="1"/>
    <col min="3" max="3" width="51.7109375" style="38" bestFit="1" customWidth="1"/>
    <col min="4" max="4" width="5.28515625" style="9" bestFit="1" customWidth="1"/>
    <col min="5" max="5" width="5.5703125" style="9" bestFit="1" customWidth="1"/>
    <col min="6" max="6" width="4.42578125" style="11" bestFit="1" customWidth="1"/>
    <col min="7" max="7" width="10.28515625" style="120" customWidth="1"/>
    <col min="8" max="8" width="11" style="10" customWidth="1"/>
    <col min="9" max="9" width="11.85546875" style="38" bestFit="1" customWidth="1"/>
    <col min="10" max="10" width="9.5703125" style="38" bestFit="1" customWidth="1"/>
    <col min="11" max="12" width="4.42578125" style="38" customWidth="1"/>
    <col min="13" max="16384" width="14.7109375" style="38"/>
  </cols>
  <sheetData>
    <row r="1" spans="2:10" x14ac:dyDescent="0.25">
      <c r="B1" s="38"/>
      <c r="D1" s="38"/>
      <c r="E1" s="38"/>
      <c r="F1" s="38"/>
      <c r="G1" s="10"/>
      <c r="H1" s="75"/>
    </row>
    <row r="2" spans="2:10" ht="30" x14ac:dyDescent="0.25">
      <c r="B2" s="121" t="s">
        <v>29</v>
      </c>
      <c r="C2" s="122"/>
      <c r="D2" s="72"/>
      <c r="E2" s="72"/>
      <c r="F2" s="76"/>
      <c r="G2" s="103" t="s">
        <v>53</v>
      </c>
      <c r="H2" s="73" t="s">
        <v>8</v>
      </c>
      <c r="I2" s="74" t="s">
        <v>23</v>
      </c>
      <c r="J2" s="74" t="s">
        <v>24</v>
      </c>
    </row>
    <row r="3" spans="2:10" ht="14.25" customHeight="1" x14ac:dyDescent="0.25">
      <c r="B3" s="60" t="s">
        <v>31</v>
      </c>
      <c r="C3" s="61" t="s">
        <v>9</v>
      </c>
      <c r="D3" s="44"/>
      <c r="E3" s="44"/>
      <c r="F3" s="77"/>
      <c r="G3" s="104"/>
      <c r="H3" s="48"/>
      <c r="I3" s="43"/>
      <c r="J3" s="43"/>
    </row>
    <row r="4" spans="2:10" x14ac:dyDescent="0.25">
      <c r="B4" s="55"/>
      <c r="C4" s="62" t="s">
        <v>0</v>
      </c>
      <c r="D4" s="82" t="s">
        <v>28</v>
      </c>
      <c r="E4" s="83" t="s">
        <v>25</v>
      </c>
      <c r="F4" s="83" t="s">
        <v>32</v>
      </c>
      <c r="G4" s="105"/>
      <c r="H4" s="64"/>
      <c r="I4" s="65"/>
      <c r="J4" s="65"/>
    </row>
    <row r="5" spans="2:10" x14ac:dyDescent="0.25">
      <c r="B5" s="55">
        <v>1</v>
      </c>
      <c r="C5" s="56" t="s">
        <v>54</v>
      </c>
      <c r="D5" s="46"/>
      <c r="E5" s="46">
        <v>2143</v>
      </c>
      <c r="F5" s="45" t="s">
        <v>33</v>
      </c>
      <c r="G5" s="106">
        <v>130000</v>
      </c>
      <c r="H5" s="39"/>
      <c r="I5" s="84">
        <v>130000</v>
      </c>
      <c r="J5" s="39">
        <v>130000</v>
      </c>
    </row>
    <row r="6" spans="2:10" x14ac:dyDescent="0.25">
      <c r="B6" s="55">
        <v>2</v>
      </c>
      <c r="C6" s="56" t="s">
        <v>55</v>
      </c>
      <c r="D6" s="46"/>
      <c r="E6" s="46">
        <v>2143</v>
      </c>
      <c r="F6" s="45" t="s">
        <v>33</v>
      </c>
      <c r="G6" s="106">
        <v>30000</v>
      </c>
      <c r="H6" s="39"/>
      <c r="I6" s="42">
        <v>50000</v>
      </c>
      <c r="J6" s="39">
        <v>50000</v>
      </c>
    </row>
    <row r="7" spans="2:10" x14ac:dyDescent="0.25">
      <c r="B7" s="55">
        <v>5</v>
      </c>
      <c r="C7" s="56" t="s">
        <v>34</v>
      </c>
      <c r="D7" s="46"/>
      <c r="E7" s="46">
        <v>6310</v>
      </c>
      <c r="F7" s="45" t="s">
        <v>33</v>
      </c>
      <c r="G7" s="106">
        <v>100</v>
      </c>
      <c r="H7" s="39">
        <v>1000</v>
      </c>
      <c r="I7" s="39"/>
      <c r="J7" s="39">
        <v>1000</v>
      </c>
    </row>
    <row r="8" spans="2:10" x14ac:dyDescent="0.25">
      <c r="B8" s="55">
        <v>6</v>
      </c>
      <c r="C8" s="56" t="s">
        <v>4</v>
      </c>
      <c r="D8" s="46"/>
      <c r="E8" s="46">
        <v>6409</v>
      </c>
      <c r="F8" s="45" t="s">
        <v>33</v>
      </c>
      <c r="G8" s="106">
        <v>20000</v>
      </c>
      <c r="H8" s="39">
        <v>20000</v>
      </c>
      <c r="I8" s="39"/>
      <c r="J8" s="39">
        <v>20000</v>
      </c>
    </row>
    <row r="9" spans="2:10" x14ac:dyDescent="0.25">
      <c r="B9" s="55">
        <v>7</v>
      </c>
      <c r="C9" s="56" t="s">
        <v>2</v>
      </c>
      <c r="D9" s="46"/>
      <c r="E9" s="46"/>
      <c r="F9" s="45">
        <v>4121</v>
      </c>
      <c r="G9" s="106">
        <f>'Příspěvky 2017'!E13</f>
        <v>663000</v>
      </c>
      <c r="H9" s="39">
        <v>666500</v>
      </c>
      <c r="I9" s="39"/>
      <c r="J9" s="39">
        <v>666500</v>
      </c>
    </row>
    <row r="10" spans="2:10" x14ac:dyDescent="0.25">
      <c r="B10" s="55">
        <v>8</v>
      </c>
      <c r="C10" s="56" t="s">
        <v>56</v>
      </c>
      <c r="D10" s="46"/>
      <c r="E10" s="46"/>
      <c r="F10" s="45">
        <v>4119</v>
      </c>
      <c r="G10" s="106">
        <v>20000</v>
      </c>
      <c r="H10" s="39">
        <v>20000</v>
      </c>
      <c r="I10" s="39"/>
      <c r="J10" s="39">
        <v>20000</v>
      </c>
    </row>
    <row r="11" spans="2:10" x14ac:dyDescent="0.25">
      <c r="B11" s="55">
        <v>9</v>
      </c>
      <c r="C11" s="56" t="s">
        <v>57</v>
      </c>
      <c r="D11" s="46">
        <v>17027</v>
      </c>
      <c r="E11" s="46"/>
      <c r="F11" s="45" t="s">
        <v>26</v>
      </c>
      <c r="G11" s="106">
        <v>67500</v>
      </c>
      <c r="H11" s="39"/>
      <c r="I11" s="42">
        <v>108800</v>
      </c>
      <c r="J11" s="39">
        <v>108800</v>
      </c>
    </row>
    <row r="12" spans="2:10" x14ac:dyDescent="0.25">
      <c r="B12" s="55">
        <v>10</v>
      </c>
      <c r="C12" s="57" t="s">
        <v>11</v>
      </c>
      <c r="D12" s="58"/>
      <c r="E12" s="58"/>
      <c r="F12" s="79"/>
      <c r="G12" s="107">
        <f>SUM(G5:G11)</f>
        <v>930600</v>
      </c>
      <c r="H12" s="59">
        <v>887500</v>
      </c>
      <c r="I12" s="59">
        <v>411800</v>
      </c>
      <c r="J12" s="59">
        <v>1299300</v>
      </c>
    </row>
    <row r="13" spans="2:10" x14ac:dyDescent="0.25">
      <c r="B13" s="55">
        <v>11</v>
      </c>
      <c r="C13" s="56"/>
      <c r="D13" s="46"/>
      <c r="E13" s="46"/>
      <c r="F13" s="45"/>
      <c r="G13" s="106"/>
      <c r="H13" s="39"/>
      <c r="I13" s="39"/>
      <c r="J13" s="39">
        <v>0</v>
      </c>
    </row>
    <row r="14" spans="2:10" x14ac:dyDescent="0.25">
      <c r="B14" s="55">
        <v>12</v>
      </c>
      <c r="C14" s="57" t="s">
        <v>10</v>
      </c>
      <c r="D14" s="66"/>
      <c r="E14" s="66"/>
      <c r="F14" s="80"/>
      <c r="G14" s="108"/>
      <c r="H14" s="67"/>
      <c r="I14" s="67"/>
      <c r="J14" s="67">
        <v>0</v>
      </c>
    </row>
    <row r="15" spans="2:10" x14ac:dyDescent="0.25">
      <c r="B15" s="55">
        <v>13</v>
      </c>
      <c r="C15" s="56" t="s">
        <v>60</v>
      </c>
      <c r="D15" s="46"/>
      <c r="E15" s="46">
        <v>8115</v>
      </c>
      <c r="F15" s="45"/>
      <c r="G15" s="106">
        <f>G34-G12</f>
        <v>-35600</v>
      </c>
      <c r="H15" s="39">
        <v>-287500</v>
      </c>
      <c r="I15" s="39">
        <v>480000</v>
      </c>
      <c r="J15" s="39">
        <v>192500</v>
      </c>
    </row>
    <row r="16" spans="2:10" x14ac:dyDescent="0.25">
      <c r="B16" s="55">
        <v>14</v>
      </c>
      <c r="C16" s="57" t="s">
        <v>12</v>
      </c>
      <c r="D16" s="58"/>
      <c r="E16" s="58"/>
      <c r="F16" s="79"/>
      <c r="G16" s="107"/>
      <c r="H16" s="59">
        <v>-287500</v>
      </c>
      <c r="I16" s="59">
        <v>480000</v>
      </c>
      <c r="J16" s="59">
        <v>192500</v>
      </c>
    </row>
    <row r="17" spans="2:15" x14ac:dyDescent="0.25">
      <c r="B17" s="55">
        <v>15</v>
      </c>
      <c r="C17" s="56"/>
      <c r="D17" s="46"/>
      <c r="E17" s="46"/>
      <c r="F17" s="45"/>
      <c r="G17" s="106"/>
      <c r="H17" s="39"/>
      <c r="I17" s="39"/>
      <c r="J17" s="39">
        <v>0</v>
      </c>
      <c r="N17" s="38">
        <f>169*12</f>
        <v>2028</v>
      </c>
      <c r="O17" s="38">
        <f>12000*12</f>
        <v>144000</v>
      </c>
    </row>
    <row r="18" spans="2:15" x14ac:dyDescent="0.25">
      <c r="B18" s="55">
        <v>16</v>
      </c>
      <c r="C18" s="68" t="s">
        <v>20</v>
      </c>
      <c r="D18" s="69"/>
      <c r="E18" s="69"/>
      <c r="F18" s="76"/>
      <c r="G18" s="109">
        <f>G12+G15</f>
        <v>895000</v>
      </c>
      <c r="H18" s="70">
        <v>600000</v>
      </c>
      <c r="I18" s="70">
        <v>891800</v>
      </c>
      <c r="J18" s="70">
        <v>1491800</v>
      </c>
      <c r="N18" s="38">
        <v>120</v>
      </c>
    </row>
    <row r="19" spans="2:15" x14ac:dyDescent="0.25">
      <c r="B19" s="55">
        <v>17</v>
      </c>
      <c r="C19" s="54"/>
      <c r="D19" s="44"/>
      <c r="E19" s="44"/>
      <c r="F19" s="77"/>
      <c r="G19" s="104"/>
      <c r="H19" s="40"/>
      <c r="I19" s="39"/>
      <c r="J19" s="39"/>
    </row>
    <row r="20" spans="2:15" x14ac:dyDescent="0.25">
      <c r="B20" s="55">
        <v>18</v>
      </c>
      <c r="C20" s="57" t="s">
        <v>13</v>
      </c>
      <c r="D20" s="63"/>
      <c r="E20" s="63"/>
      <c r="F20" s="78"/>
      <c r="G20" s="110"/>
      <c r="H20" s="67"/>
      <c r="I20" s="67"/>
      <c r="J20" s="67"/>
      <c r="N20" s="38">
        <f>12500*1.35</f>
        <v>16875</v>
      </c>
    </row>
    <row r="21" spans="2:15" x14ac:dyDescent="0.25">
      <c r="B21" s="55">
        <v>19</v>
      </c>
      <c r="C21" s="56" t="s">
        <v>58</v>
      </c>
      <c r="D21" s="46"/>
      <c r="E21" s="46">
        <v>2143</v>
      </c>
      <c r="F21" s="45" t="s">
        <v>27</v>
      </c>
      <c r="G21" s="106">
        <v>282000</v>
      </c>
      <c r="H21" s="49"/>
      <c r="I21" s="42">
        <v>421400</v>
      </c>
      <c r="J21" s="39">
        <v>421400</v>
      </c>
      <c r="N21" s="38">
        <f>N20*7</f>
        <v>118125</v>
      </c>
    </row>
    <row r="22" spans="2:15" x14ac:dyDescent="0.25">
      <c r="B22" s="55">
        <v>20</v>
      </c>
      <c r="C22" s="56" t="s">
        <v>16</v>
      </c>
      <c r="D22" s="46"/>
      <c r="E22" s="46">
        <v>2143</v>
      </c>
      <c r="F22" s="45" t="s">
        <v>27</v>
      </c>
      <c r="G22" s="106">
        <v>130000</v>
      </c>
      <c r="H22" s="49"/>
      <c r="I22" s="42">
        <v>150000</v>
      </c>
      <c r="J22" s="39">
        <v>150000</v>
      </c>
      <c r="N22" s="38">
        <f>N21*2</f>
        <v>236250</v>
      </c>
    </row>
    <row r="23" spans="2:15" x14ac:dyDescent="0.25">
      <c r="B23" s="55">
        <v>21</v>
      </c>
      <c r="C23" s="56" t="s">
        <v>30</v>
      </c>
      <c r="D23" s="46"/>
      <c r="E23" s="46">
        <v>6310</v>
      </c>
      <c r="F23" s="45" t="s">
        <v>27</v>
      </c>
      <c r="G23" s="106">
        <v>3000</v>
      </c>
      <c r="H23" s="49">
        <v>5000</v>
      </c>
      <c r="I23" s="39">
        <v>0</v>
      </c>
      <c r="J23" s="39">
        <v>5000</v>
      </c>
    </row>
    <row r="24" spans="2:15" x14ac:dyDescent="0.25">
      <c r="B24" s="55">
        <v>22</v>
      </c>
      <c r="C24" s="56" t="s">
        <v>38</v>
      </c>
      <c r="D24" s="46"/>
      <c r="E24" s="46">
        <v>6320</v>
      </c>
      <c r="F24" s="45" t="s">
        <v>27</v>
      </c>
      <c r="G24" s="106">
        <v>10000</v>
      </c>
      <c r="H24" s="49"/>
      <c r="I24" s="39"/>
      <c r="J24" s="39"/>
      <c r="N24" s="1" t="s">
        <v>61</v>
      </c>
      <c r="O24" s="1"/>
    </row>
    <row r="25" spans="2:15" x14ac:dyDescent="0.25">
      <c r="B25" s="55">
        <v>23</v>
      </c>
      <c r="C25" s="56" t="s">
        <v>59</v>
      </c>
      <c r="D25" s="46"/>
      <c r="E25" s="46">
        <v>6409</v>
      </c>
      <c r="F25" s="45" t="s">
        <v>27</v>
      </c>
      <c r="G25" s="106">
        <v>165000</v>
      </c>
      <c r="H25" s="49">
        <v>150000</v>
      </c>
      <c r="I25" s="39">
        <v>-90000</v>
      </c>
      <c r="J25" s="39">
        <v>60000</v>
      </c>
      <c r="N25" s="1" t="s">
        <v>62</v>
      </c>
      <c r="O25" s="1">
        <f>(15750+11697+12857)*7</f>
        <v>282128</v>
      </c>
    </row>
    <row r="26" spans="2:15" x14ac:dyDescent="0.25">
      <c r="B26" s="55">
        <v>24</v>
      </c>
      <c r="C26" s="56" t="s">
        <v>17</v>
      </c>
      <c r="D26" s="46"/>
      <c r="E26" s="46">
        <v>6409</v>
      </c>
      <c r="F26" s="45" t="s">
        <v>27</v>
      </c>
      <c r="G26" s="106">
        <v>245000</v>
      </c>
      <c r="H26" s="49">
        <v>245000</v>
      </c>
      <c r="I26" s="39">
        <v>-48000</v>
      </c>
      <c r="J26" s="39">
        <v>197000</v>
      </c>
      <c r="N26" s="1" t="s">
        <v>63</v>
      </c>
      <c r="O26" s="1">
        <f>(22000*1.35)*12*0.4</f>
        <v>142560.00000000003</v>
      </c>
    </row>
    <row r="27" spans="2:15" x14ac:dyDescent="0.25">
      <c r="B27" s="55">
        <v>25</v>
      </c>
      <c r="C27" s="90" t="s">
        <v>37</v>
      </c>
      <c r="D27" s="91"/>
      <c r="E27" s="91">
        <v>6409</v>
      </c>
      <c r="F27" s="92">
        <v>5901</v>
      </c>
      <c r="G27" s="111">
        <v>60000</v>
      </c>
      <c r="H27" s="49"/>
      <c r="I27" s="39"/>
      <c r="J27" s="39"/>
      <c r="N27" s="1" t="s">
        <v>64</v>
      </c>
      <c r="O27" s="1"/>
    </row>
    <row r="28" spans="2:15" x14ac:dyDescent="0.25">
      <c r="B28" s="55">
        <v>26</v>
      </c>
      <c r="C28" s="57" t="s">
        <v>18</v>
      </c>
      <c r="D28" s="58"/>
      <c r="E28" s="58"/>
      <c r="F28" s="79"/>
      <c r="G28" s="107">
        <f>SUM(G21:G27)</f>
        <v>895000</v>
      </c>
      <c r="H28" s="59">
        <v>600000</v>
      </c>
      <c r="I28" s="59">
        <v>891800</v>
      </c>
      <c r="J28" s="59">
        <v>1491800</v>
      </c>
      <c r="N28" s="1" t="s">
        <v>65</v>
      </c>
      <c r="O28" s="1">
        <f>5000*12</f>
        <v>60000</v>
      </c>
    </row>
    <row r="29" spans="2:15" x14ac:dyDescent="0.25">
      <c r="B29" s="55">
        <v>27</v>
      </c>
      <c r="C29" s="54"/>
      <c r="D29" s="47"/>
      <c r="E29" s="47"/>
      <c r="F29" s="77"/>
      <c r="G29" s="104"/>
      <c r="H29" s="41"/>
      <c r="I29" s="41"/>
      <c r="J29" s="41"/>
    </row>
    <row r="30" spans="2:15" x14ac:dyDescent="0.25">
      <c r="B30" s="55">
        <v>28</v>
      </c>
      <c r="C30" s="85" t="s">
        <v>10</v>
      </c>
      <c r="D30" s="86"/>
      <c r="E30" s="86"/>
      <c r="F30" s="87"/>
      <c r="G30" s="112"/>
      <c r="H30" s="88"/>
      <c r="I30" s="89"/>
      <c r="J30" s="89"/>
      <c r="K30" s="10"/>
    </row>
    <row r="31" spans="2:15" x14ac:dyDescent="0.25">
      <c r="B31" s="55">
        <v>29</v>
      </c>
      <c r="C31" s="90" t="s">
        <v>19</v>
      </c>
      <c r="D31" s="91"/>
      <c r="E31" s="91">
        <v>8115</v>
      </c>
      <c r="F31" s="92"/>
      <c r="G31" s="111">
        <v>0</v>
      </c>
      <c r="H31" s="93">
        <v>0</v>
      </c>
      <c r="I31" s="94">
        <v>0</v>
      </c>
      <c r="J31" s="94">
        <v>0</v>
      </c>
    </row>
    <row r="32" spans="2:15" x14ac:dyDescent="0.25">
      <c r="B32" s="55">
        <v>30</v>
      </c>
      <c r="C32" s="85" t="s">
        <v>12</v>
      </c>
      <c r="D32" s="86"/>
      <c r="E32" s="86"/>
      <c r="F32" s="87"/>
      <c r="G32" s="112">
        <f>SUM(G31)</f>
        <v>0</v>
      </c>
      <c r="H32" s="88">
        <v>0</v>
      </c>
      <c r="I32" s="88">
        <v>0</v>
      </c>
      <c r="J32" s="88">
        <v>0</v>
      </c>
    </row>
    <row r="33" spans="2:10" x14ac:dyDescent="0.25">
      <c r="B33" s="55">
        <v>31</v>
      </c>
      <c r="C33" s="56"/>
      <c r="D33" s="46"/>
      <c r="E33" s="46"/>
      <c r="F33" s="45"/>
      <c r="G33" s="106"/>
      <c r="H33" s="49"/>
      <c r="I33" s="39"/>
      <c r="J33" s="39"/>
    </row>
    <row r="34" spans="2:10" x14ac:dyDescent="0.25">
      <c r="B34" s="55">
        <v>32</v>
      </c>
      <c r="C34" s="68" t="s">
        <v>22</v>
      </c>
      <c r="D34" s="69"/>
      <c r="E34" s="69"/>
      <c r="F34" s="76"/>
      <c r="G34" s="109">
        <f>G28+G32</f>
        <v>895000</v>
      </c>
      <c r="H34" s="71">
        <v>600000</v>
      </c>
      <c r="I34" s="71">
        <v>891800</v>
      </c>
      <c r="J34" s="71">
        <v>1491800</v>
      </c>
    </row>
    <row r="35" spans="2:10" x14ac:dyDescent="0.25">
      <c r="C35" s="51"/>
      <c r="D35" s="52"/>
      <c r="E35" s="52"/>
      <c r="F35" s="81"/>
      <c r="G35" s="113"/>
      <c r="H35" s="53"/>
      <c r="I35" s="50"/>
      <c r="J35" s="50"/>
    </row>
    <row r="36" spans="2:10" x14ac:dyDescent="0.25">
      <c r="B36" s="38"/>
      <c r="C36" s="38" t="s">
        <v>35</v>
      </c>
      <c r="D36" s="38"/>
      <c r="E36" s="38"/>
      <c r="F36" s="38"/>
      <c r="G36" s="10"/>
      <c r="H36" s="38"/>
    </row>
    <row r="37" spans="2:10" x14ac:dyDescent="0.25">
      <c r="B37" s="38"/>
      <c r="C37" s="38" t="s">
        <v>36</v>
      </c>
      <c r="D37" s="38"/>
      <c r="E37" s="38"/>
      <c r="F37" s="38"/>
      <c r="G37" s="10"/>
      <c r="H37" s="38"/>
    </row>
    <row r="38" spans="2:10" x14ac:dyDescent="0.25">
      <c r="B38" s="55">
        <v>43</v>
      </c>
      <c r="C38" s="17" t="s">
        <v>18</v>
      </c>
      <c r="D38" s="18"/>
      <c r="E38" s="18"/>
      <c r="F38" s="19"/>
      <c r="G38" s="114"/>
      <c r="H38" s="20">
        <f>SUM(H26:H36)</f>
        <v>1445000</v>
      </c>
      <c r="I38" s="20">
        <f>SUM(I26:I37)</f>
        <v>1735600</v>
      </c>
      <c r="J38" s="20">
        <f>SUM(J26:J37)</f>
        <v>3180600</v>
      </c>
    </row>
    <row r="39" spans="2:10" x14ac:dyDescent="0.25">
      <c r="B39" s="55">
        <v>44</v>
      </c>
      <c r="C39" s="21"/>
      <c r="D39" s="22"/>
      <c r="E39" s="22"/>
      <c r="F39" s="23"/>
      <c r="G39" s="115"/>
      <c r="H39" s="24"/>
      <c r="I39" s="24"/>
      <c r="J39" s="24"/>
    </row>
    <row r="40" spans="2:10" x14ac:dyDescent="0.25">
      <c r="B40" s="55">
        <v>45</v>
      </c>
      <c r="C40" s="17" t="s">
        <v>10</v>
      </c>
      <c r="D40" s="25"/>
      <c r="E40" s="25"/>
      <c r="F40" s="26"/>
      <c r="G40" s="116"/>
      <c r="H40" s="27"/>
      <c r="I40" s="28"/>
      <c r="J40" s="28"/>
    </row>
    <row r="41" spans="2:10" x14ac:dyDescent="0.25">
      <c r="B41" s="55">
        <v>46</v>
      </c>
      <c r="C41" s="12"/>
      <c r="D41" s="13"/>
      <c r="E41" s="13"/>
      <c r="F41" s="14"/>
      <c r="G41" s="117"/>
      <c r="H41" s="15">
        <v>0</v>
      </c>
      <c r="I41" s="16">
        <v>0</v>
      </c>
      <c r="J41" s="16">
        <f>H41+I41</f>
        <v>0</v>
      </c>
    </row>
    <row r="42" spans="2:10" x14ac:dyDescent="0.25">
      <c r="B42" s="55">
        <v>47</v>
      </c>
      <c r="C42" s="17" t="s">
        <v>12</v>
      </c>
      <c r="D42" s="25"/>
      <c r="E42" s="25"/>
      <c r="F42" s="26"/>
      <c r="G42" s="116"/>
      <c r="H42" s="27">
        <f>SUM(H41)</f>
        <v>0</v>
      </c>
      <c r="I42" s="27">
        <f t="shared" ref="I42:J42" si="0">SUM(I41)</f>
        <v>0</v>
      </c>
      <c r="J42" s="27">
        <f t="shared" si="0"/>
        <v>0</v>
      </c>
    </row>
    <row r="43" spans="2:10" x14ac:dyDescent="0.25">
      <c r="B43" s="55">
        <v>48</v>
      </c>
      <c r="C43" s="12"/>
      <c r="D43" s="13"/>
      <c r="E43" s="13"/>
      <c r="F43" s="14"/>
      <c r="G43" s="117"/>
      <c r="H43" s="15"/>
      <c r="I43" s="16"/>
      <c r="J43" s="16"/>
    </row>
    <row r="44" spans="2:10" x14ac:dyDescent="0.25">
      <c r="B44" s="55">
        <v>49</v>
      </c>
      <c r="C44" s="29" t="s">
        <v>22</v>
      </c>
      <c r="D44" s="30"/>
      <c r="E44" s="30"/>
      <c r="F44" s="31"/>
      <c r="G44" s="118"/>
      <c r="H44" s="32">
        <f>H38+H42</f>
        <v>1445000</v>
      </c>
      <c r="I44" s="32">
        <f t="shared" ref="I44:J44" si="1">I38+I42</f>
        <v>1735600</v>
      </c>
      <c r="J44" s="32">
        <f t="shared" si="1"/>
        <v>3180600</v>
      </c>
    </row>
    <row r="45" spans="2:10" s="50" customFormat="1" x14ac:dyDescent="0.25">
      <c r="B45" s="33"/>
      <c r="C45" s="34"/>
      <c r="D45" s="33"/>
      <c r="E45" s="33"/>
      <c r="F45" s="35"/>
      <c r="G45" s="119"/>
      <c r="H45" s="36"/>
      <c r="I45" s="37"/>
      <c r="J45" s="37"/>
    </row>
    <row r="46" spans="2:10" x14ac:dyDescent="0.25">
      <c r="C46" s="38" t="s">
        <v>35</v>
      </c>
    </row>
    <row r="47" spans="2:10" x14ac:dyDescent="0.25">
      <c r="C47" s="38" t="s">
        <v>36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5"/>
  <sheetViews>
    <sheetView workbookViewId="0">
      <selection activeCell="B3" sqref="B3:F16"/>
    </sheetView>
  </sheetViews>
  <sheetFormatPr defaultRowHeight="15" x14ac:dyDescent="0.25"/>
  <cols>
    <col min="2" max="2" width="18.5703125" bestFit="1" customWidth="1"/>
    <col min="3" max="3" width="19.5703125" bestFit="1" customWidth="1"/>
    <col min="4" max="4" width="14.5703125" customWidth="1"/>
    <col min="5" max="5" width="17.5703125" bestFit="1" customWidth="1"/>
    <col min="6" max="6" width="18.7109375" customWidth="1"/>
  </cols>
  <sheetData>
    <row r="4" spans="2:6" ht="39" x14ac:dyDescent="0.25">
      <c r="B4" s="95" t="s">
        <v>45</v>
      </c>
      <c r="C4" s="96" t="s">
        <v>49</v>
      </c>
      <c r="D4" s="96" t="s">
        <v>46</v>
      </c>
      <c r="E4" s="96" t="s">
        <v>47</v>
      </c>
      <c r="F4" s="96" t="s">
        <v>51</v>
      </c>
    </row>
    <row r="5" spans="2:6" x14ac:dyDescent="0.25">
      <c r="B5" s="97" t="s">
        <v>39</v>
      </c>
      <c r="C5" s="98">
        <v>1901</v>
      </c>
      <c r="D5" s="98">
        <v>50</v>
      </c>
      <c r="E5" s="98">
        <f>C5*D5</f>
        <v>95050</v>
      </c>
      <c r="F5" s="98">
        <v>95100</v>
      </c>
    </row>
    <row r="6" spans="2:6" x14ac:dyDescent="0.25">
      <c r="B6" s="97" t="s">
        <v>40</v>
      </c>
      <c r="C6" s="98">
        <v>4021</v>
      </c>
      <c r="D6" s="98">
        <v>50</v>
      </c>
      <c r="E6" s="98">
        <f>C6*D6</f>
        <v>201050</v>
      </c>
      <c r="F6" s="98">
        <v>201100</v>
      </c>
    </row>
    <row r="7" spans="2:6" x14ac:dyDescent="0.25">
      <c r="B7" s="97" t="s">
        <v>41</v>
      </c>
      <c r="C7" s="98">
        <v>523</v>
      </c>
      <c r="D7" s="98">
        <v>50</v>
      </c>
      <c r="E7" s="98">
        <f>D7*C7</f>
        <v>26150</v>
      </c>
      <c r="F7" s="98">
        <v>26200</v>
      </c>
    </row>
    <row r="8" spans="2:6" x14ac:dyDescent="0.25">
      <c r="B8" s="97" t="s">
        <v>42</v>
      </c>
      <c r="C8" s="98">
        <v>3564</v>
      </c>
      <c r="D8" s="98">
        <v>50</v>
      </c>
      <c r="E8" s="98">
        <f>D8*C8</f>
        <v>178200</v>
      </c>
      <c r="F8" s="98">
        <f t="shared" ref="F8" si="0">E8</f>
        <v>178200</v>
      </c>
    </row>
    <row r="9" spans="2:6" x14ac:dyDescent="0.25">
      <c r="B9" s="97" t="s">
        <v>43</v>
      </c>
      <c r="C9" s="98">
        <v>2183</v>
      </c>
      <c r="D9" s="98">
        <v>50</v>
      </c>
      <c r="E9" s="98">
        <f>C9*D9</f>
        <v>109150</v>
      </c>
      <c r="F9" s="98">
        <v>109200</v>
      </c>
    </row>
    <row r="10" spans="2:6" x14ac:dyDescent="0.25">
      <c r="B10" s="97" t="s">
        <v>44</v>
      </c>
      <c r="C10" s="98">
        <v>1063</v>
      </c>
      <c r="D10" s="98">
        <v>50</v>
      </c>
      <c r="E10" s="98">
        <f>C10*D10</f>
        <v>53150</v>
      </c>
      <c r="F10" s="98">
        <v>53200</v>
      </c>
    </row>
    <row r="11" spans="2:6" x14ac:dyDescent="0.25">
      <c r="B11" s="95" t="s">
        <v>48</v>
      </c>
      <c r="C11" s="99">
        <f>SUM(C5:C10)</f>
        <v>13255</v>
      </c>
      <c r="D11" s="99"/>
      <c r="E11" s="99">
        <f>SUM(E5:E10)</f>
        <v>662750</v>
      </c>
      <c r="F11" s="99">
        <f>SUM(F5:F10)</f>
        <v>663000</v>
      </c>
    </row>
    <row r="12" spans="2:6" s="38" customFormat="1" x14ac:dyDescent="0.25">
      <c r="B12" s="95"/>
      <c r="C12" s="99"/>
      <c r="D12" s="99"/>
      <c r="E12" s="99"/>
      <c r="F12" s="99"/>
    </row>
    <row r="13" spans="2:6" x14ac:dyDescent="0.25">
      <c r="B13" s="101" t="s">
        <v>52</v>
      </c>
      <c r="C13" s="1"/>
      <c r="D13" s="1"/>
      <c r="E13" s="102">
        <v>663000</v>
      </c>
      <c r="F13" s="1"/>
    </row>
    <row r="14" spans="2:6" x14ac:dyDescent="0.25">
      <c r="B14" s="100"/>
    </row>
    <row r="15" spans="2:6" x14ac:dyDescent="0.25">
      <c r="B15" t="s">
        <v>50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11" workbookViewId="0">
      <selection activeCell="C31" sqref="C31"/>
    </sheetView>
  </sheetViews>
  <sheetFormatPr defaultColWidth="14.7109375" defaultRowHeight="15" x14ac:dyDescent="0.25"/>
  <cols>
    <col min="1" max="1" width="2.140625" style="50" customWidth="1"/>
    <col min="2" max="2" width="2.7109375" style="52" bestFit="1" customWidth="1"/>
    <col min="3" max="3" width="59.85546875" style="38" bestFit="1" customWidth="1"/>
    <col min="4" max="4" width="5.28515625" style="9" bestFit="1" customWidth="1"/>
    <col min="5" max="5" width="5.5703125" style="9" bestFit="1" customWidth="1"/>
    <col min="6" max="6" width="4.42578125" style="11" bestFit="1" customWidth="1"/>
    <col min="7" max="7" width="10.28515625" style="120" customWidth="1"/>
    <col min="8" max="8" width="11" style="10" customWidth="1"/>
    <col min="9" max="9" width="11.85546875" style="38" bestFit="1" customWidth="1"/>
    <col min="10" max="10" width="9.5703125" style="38" bestFit="1" customWidth="1"/>
    <col min="11" max="12" width="4.42578125" style="38" customWidth="1"/>
    <col min="13" max="16384" width="14.7109375" style="38"/>
  </cols>
  <sheetData>
    <row r="1" spans="2:10" x14ac:dyDescent="0.25">
      <c r="B1" s="38"/>
      <c r="D1" s="38"/>
      <c r="E1" s="38"/>
      <c r="F1" s="38"/>
      <c r="G1" s="10"/>
      <c r="H1" s="75"/>
    </row>
    <row r="2" spans="2:10" ht="36.75" x14ac:dyDescent="0.25">
      <c r="B2" s="121" t="s">
        <v>29</v>
      </c>
      <c r="C2" s="122"/>
      <c r="D2" s="72"/>
      <c r="E2" s="72"/>
      <c r="F2" s="76"/>
      <c r="G2" s="103" t="s">
        <v>66</v>
      </c>
      <c r="H2" s="126">
        <v>2018</v>
      </c>
      <c r="I2" s="127">
        <v>2019</v>
      </c>
      <c r="J2" s="127">
        <v>2020</v>
      </c>
    </row>
    <row r="3" spans="2:10" ht="14.25" customHeight="1" x14ac:dyDescent="0.25">
      <c r="B3" s="60" t="s">
        <v>31</v>
      </c>
      <c r="C3" s="61" t="s">
        <v>9</v>
      </c>
      <c r="D3" s="44"/>
      <c r="E3" s="44"/>
      <c r="F3" s="77"/>
      <c r="G3" s="104"/>
      <c r="H3" s="48"/>
      <c r="I3" s="43"/>
      <c r="J3" s="43"/>
    </row>
    <row r="4" spans="2:10" x14ac:dyDescent="0.25">
      <c r="B4" s="55"/>
      <c r="C4" s="62" t="s">
        <v>0</v>
      </c>
      <c r="D4" s="82" t="s">
        <v>28</v>
      </c>
      <c r="E4" s="83" t="s">
        <v>25</v>
      </c>
      <c r="F4" s="83" t="s">
        <v>32</v>
      </c>
      <c r="G4" s="105"/>
      <c r="H4" s="64"/>
      <c r="I4" s="65"/>
      <c r="J4" s="65"/>
    </row>
    <row r="5" spans="2:10" x14ac:dyDescent="0.25">
      <c r="B5" s="55">
        <v>1</v>
      </c>
      <c r="C5" s="56" t="s">
        <v>69</v>
      </c>
      <c r="D5" s="46"/>
      <c r="E5" s="46">
        <v>2143</v>
      </c>
      <c r="F5" s="45" t="s">
        <v>33</v>
      </c>
      <c r="G5" s="106">
        <v>130000</v>
      </c>
      <c r="H5" s="39">
        <f>G5*1.02</f>
        <v>132600</v>
      </c>
      <c r="I5" s="84">
        <f>H5*1.02</f>
        <v>135252</v>
      </c>
      <c r="J5" s="39">
        <f>I5*1.02</f>
        <v>137957.04</v>
      </c>
    </row>
    <row r="6" spans="2:10" x14ac:dyDescent="0.25">
      <c r="B6" s="55">
        <v>2</v>
      </c>
      <c r="C6" s="56" t="s">
        <v>70</v>
      </c>
      <c r="D6" s="46"/>
      <c r="E6" s="46">
        <v>2143</v>
      </c>
      <c r="F6" s="45" t="s">
        <v>33</v>
      </c>
      <c r="G6" s="106">
        <v>30000</v>
      </c>
      <c r="H6" s="39">
        <f>G6*1.02</f>
        <v>30600</v>
      </c>
      <c r="I6" s="42">
        <f>H6*1.02</f>
        <v>31212</v>
      </c>
      <c r="J6" s="39">
        <f>I6*1.02</f>
        <v>31836.240000000002</v>
      </c>
    </row>
    <row r="7" spans="2:10" x14ac:dyDescent="0.25">
      <c r="B7" s="55">
        <v>5</v>
      </c>
      <c r="C7" s="56" t="s">
        <v>34</v>
      </c>
      <c r="D7" s="46"/>
      <c r="E7" s="46">
        <v>6310</v>
      </c>
      <c r="F7" s="45" t="s">
        <v>33</v>
      </c>
      <c r="G7" s="106">
        <v>100</v>
      </c>
      <c r="H7" s="39">
        <v>100</v>
      </c>
      <c r="I7" s="39">
        <v>100</v>
      </c>
      <c r="J7" s="39">
        <v>100</v>
      </c>
    </row>
    <row r="8" spans="2:10" x14ac:dyDescent="0.25">
      <c r="B8" s="55">
        <v>6</v>
      </c>
      <c r="C8" s="56" t="s">
        <v>71</v>
      </c>
      <c r="D8" s="46"/>
      <c r="E8" s="46">
        <v>6409</v>
      </c>
      <c r="F8" s="45" t="s">
        <v>33</v>
      </c>
      <c r="G8" s="106">
        <v>20000</v>
      </c>
      <c r="H8" s="39">
        <v>10000</v>
      </c>
      <c r="I8" s="39">
        <v>10000</v>
      </c>
      <c r="J8" s="39">
        <v>10000</v>
      </c>
    </row>
    <row r="9" spans="2:10" x14ac:dyDescent="0.25">
      <c r="B9" s="55">
        <v>7</v>
      </c>
      <c r="C9" s="56" t="s">
        <v>68</v>
      </c>
      <c r="D9" s="46"/>
      <c r="E9" s="46"/>
      <c r="F9" s="45">
        <v>4121</v>
      </c>
      <c r="G9" s="106">
        <f>'Příspěvky 2017'!E13</f>
        <v>663000</v>
      </c>
      <c r="H9" s="39">
        <v>663000</v>
      </c>
      <c r="I9" s="39">
        <v>663000</v>
      </c>
      <c r="J9" s="39">
        <v>663000</v>
      </c>
    </row>
    <row r="10" spans="2:10" x14ac:dyDescent="0.25">
      <c r="B10" s="55">
        <v>8</v>
      </c>
      <c r="C10" s="56" t="s">
        <v>56</v>
      </c>
      <c r="D10" s="46"/>
      <c r="E10" s="46"/>
      <c r="F10" s="45">
        <v>4119</v>
      </c>
      <c r="G10" s="106">
        <v>20000</v>
      </c>
      <c r="H10" s="39">
        <v>0</v>
      </c>
      <c r="I10" s="39">
        <v>0</v>
      </c>
      <c r="J10" s="39">
        <v>0</v>
      </c>
    </row>
    <row r="11" spans="2:10" x14ac:dyDescent="0.25">
      <c r="B11" s="55">
        <v>9</v>
      </c>
      <c r="C11" s="56" t="s">
        <v>57</v>
      </c>
      <c r="D11" s="46">
        <v>17027</v>
      </c>
      <c r="E11" s="46"/>
      <c r="F11" s="45" t="s">
        <v>26</v>
      </c>
      <c r="G11" s="106">
        <v>67500</v>
      </c>
      <c r="H11" s="39">
        <v>0</v>
      </c>
      <c r="I11" s="42">
        <v>0</v>
      </c>
      <c r="J11" s="39">
        <v>0</v>
      </c>
    </row>
    <row r="12" spans="2:10" x14ac:dyDescent="0.25">
      <c r="B12" s="55">
        <v>10</v>
      </c>
      <c r="C12" s="57" t="s">
        <v>11</v>
      </c>
      <c r="D12" s="58"/>
      <c r="E12" s="58"/>
      <c r="F12" s="79"/>
      <c r="G12" s="107">
        <f>SUM(G5:G11)</f>
        <v>930600</v>
      </c>
      <c r="H12" s="59">
        <f>SUM(H5:H11)</f>
        <v>836300</v>
      </c>
      <c r="I12" s="59">
        <f t="shared" ref="I12:J12" si="0">SUM(I5:I11)</f>
        <v>839564</v>
      </c>
      <c r="J12" s="59">
        <f t="shared" si="0"/>
        <v>842893.28</v>
      </c>
    </row>
    <row r="13" spans="2:10" x14ac:dyDescent="0.25">
      <c r="B13" s="55">
        <v>11</v>
      </c>
      <c r="C13" s="56"/>
      <c r="D13" s="46"/>
      <c r="E13" s="46"/>
      <c r="F13" s="45"/>
      <c r="G13" s="106"/>
      <c r="H13" s="39"/>
      <c r="I13" s="39"/>
      <c r="J13" s="39">
        <v>0</v>
      </c>
    </row>
    <row r="14" spans="2:10" x14ac:dyDescent="0.25">
      <c r="B14" s="55">
        <v>12</v>
      </c>
      <c r="C14" s="57" t="s">
        <v>10</v>
      </c>
      <c r="D14" s="66"/>
      <c r="E14" s="66"/>
      <c r="F14" s="80"/>
      <c r="G14" s="108"/>
      <c r="H14" s="67"/>
      <c r="I14" s="67"/>
      <c r="J14" s="67">
        <v>0</v>
      </c>
    </row>
    <row r="15" spans="2:10" x14ac:dyDescent="0.25">
      <c r="B15" s="55">
        <v>13</v>
      </c>
      <c r="C15" s="56" t="s">
        <v>60</v>
      </c>
      <c r="D15" s="46"/>
      <c r="E15" s="46">
        <v>8115</v>
      </c>
      <c r="F15" s="45"/>
      <c r="G15" s="106">
        <f>G34-G12</f>
        <v>-35600</v>
      </c>
      <c r="H15" s="106">
        <f t="shared" ref="H15:J15" si="1">H34-H12</f>
        <v>10240</v>
      </c>
      <c r="I15" s="106">
        <f t="shared" si="1"/>
        <v>18746.800000000047</v>
      </c>
      <c r="J15" s="106">
        <f t="shared" si="1"/>
        <v>27423.736000000034</v>
      </c>
    </row>
    <row r="16" spans="2:10" x14ac:dyDescent="0.25">
      <c r="B16" s="55">
        <v>14</v>
      </c>
      <c r="C16" s="57" t="s">
        <v>12</v>
      </c>
      <c r="D16" s="58"/>
      <c r="E16" s="58"/>
      <c r="F16" s="79"/>
      <c r="G16" s="107">
        <f>G15</f>
        <v>-35600</v>
      </c>
      <c r="H16" s="107">
        <f t="shared" ref="H16:J16" si="2">H15</f>
        <v>10240</v>
      </c>
      <c r="I16" s="107">
        <f t="shared" si="2"/>
        <v>18746.800000000047</v>
      </c>
      <c r="J16" s="107">
        <f t="shared" si="2"/>
        <v>27423.736000000034</v>
      </c>
    </row>
    <row r="17" spans="2:15" x14ac:dyDescent="0.25">
      <c r="B17" s="55">
        <v>15</v>
      </c>
      <c r="C17" s="56"/>
      <c r="D17" s="46"/>
      <c r="E17" s="46"/>
      <c r="F17" s="45"/>
      <c r="G17" s="106"/>
      <c r="H17" s="39"/>
      <c r="I17" s="39"/>
      <c r="J17" s="39">
        <v>0</v>
      </c>
      <c r="N17" s="38">
        <f>169*12</f>
        <v>2028</v>
      </c>
      <c r="O17" s="38">
        <f>12000*12</f>
        <v>144000</v>
      </c>
    </row>
    <row r="18" spans="2:15" x14ac:dyDescent="0.25">
      <c r="B18" s="55">
        <v>16</v>
      </c>
      <c r="C18" s="68" t="s">
        <v>20</v>
      </c>
      <c r="D18" s="69"/>
      <c r="E18" s="69"/>
      <c r="F18" s="76"/>
      <c r="G18" s="109">
        <f>G12+G16</f>
        <v>895000</v>
      </c>
      <c r="H18" s="109">
        <f t="shared" ref="H18:J18" si="3">H12+H16</f>
        <v>846540</v>
      </c>
      <c r="I18" s="109">
        <f t="shared" si="3"/>
        <v>858310.8</v>
      </c>
      <c r="J18" s="109">
        <f t="shared" si="3"/>
        <v>870317.01600000006</v>
      </c>
      <c r="N18" s="38">
        <v>120</v>
      </c>
    </row>
    <row r="19" spans="2:15" x14ac:dyDescent="0.25">
      <c r="B19" s="55">
        <v>17</v>
      </c>
      <c r="C19" s="54"/>
      <c r="D19" s="44"/>
      <c r="E19" s="44"/>
      <c r="F19" s="77"/>
      <c r="G19" s="104"/>
      <c r="H19" s="40"/>
      <c r="I19" s="39"/>
      <c r="J19" s="39"/>
    </row>
    <row r="20" spans="2:15" x14ac:dyDescent="0.25">
      <c r="B20" s="55">
        <v>18</v>
      </c>
      <c r="C20" s="57" t="s">
        <v>13</v>
      </c>
      <c r="D20" s="63"/>
      <c r="E20" s="63"/>
      <c r="F20" s="78"/>
      <c r="G20" s="110"/>
      <c r="H20" s="67"/>
      <c r="I20" s="67"/>
      <c r="J20" s="67"/>
      <c r="N20" s="38">
        <f>12500*1.35</f>
        <v>16875</v>
      </c>
    </row>
    <row r="21" spans="2:15" x14ac:dyDescent="0.25">
      <c r="B21" s="55">
        <v>19</v>
      </c>
      <c r="C21" s="56" t="s">
        <v>72</v>
      </c>
      <c r="D21" s="46"/>
      <c r="E21" s="46">
        <v>2143</v>
      </c>
      <c r="F21" s="45" t="s">
        <v>27</v>
      </c>
      <c r="G21" s="106">
        <v>282000</v>
      </c>
      <c r="H21" s="49">
        <f>G21*1.02</f>
        <v>287640</v>
      </c>
      <c r="I21" s="49">
        <f t="shared" ref="I21:J21" si="4">H21*1.02</f>
        <v>293392.8</v>
      </c>
      <c r="J21" s="49">
        <f t="shared" si="4"/>
        <v>299260.65600000002</v>
      </c>
      <c r="N21" s="38">
        <f>N20*7</f>
        <v>118125</v>
      </c>
    </row>
    <row r="22" spans="2:15" x14ac:dyDescent="0.25">
      <c r="B22" s="55">
        <v>20</v>
      </c>
      <c r="C22" s="56" t="s">
        <v>73</v>
      </c>
      <c r="D22" s="46"/>
      <c r="E22" s="46">
        <v>2143</v>
      </c>
      <c r="F22" s="45" t="s">
        <v>27</v>
      </c>
      <c r="G22" s="106">
        <v>130000</v>
      </c>
      <c r="H22" s="49">
        <f>G22*1.02</f>
        <v>132600</v>
      </c>
      <c r="I22" s="49">
        <f t="shared" ref="I22:J22" si="5">H22*1.02</f>
        <v>135252</v>
      </c>
      <c r="J22" s="49">
        <f t="shared" si="5"/>
        <v>137957.04</v>
      </c>
      <c r="N22" s="38">
        <f>N21*2</f>
        <v>236250</v>
      </c>
    </row>
    <row r="23" spans="2:15" x14ac:dyDescent="0.25">
      <c r="B23" s="55">
        <v>21</v>
      </c>
      <c r="C23" s="56" t="s">
        <v>30</v>
      </c>
      <c r="D23" s="46"/>
      <c r="E23" s="46">
        <v>6310</v>
      </c>
      <c r="F23" s="45" t="s">
        <v>27</v>
      </c>
      <c r="G23" s="106">
        <v>3000</v>
      </c>
      <c r="H23" s="106">
        <v>3000</v>
      </c>
      <c r="I23" s="106">
        <v>3000</v>
      </c>
      <c r="J23" s="106">
        <v>3000</v>
      </c>
    </row>
    <row r="24" spans="2:15" x14ac:dyDescent="0.25">
      <c r="B24" s="55">
        <v>22</v>
      </c>
      <c r="C24" s="56" t="s">
        <v>38</v>
      </c>
      <c r="D24" s="46"/>
      <c r="E24" s="46">
        <v>6320</v>
      </c>
      <c r="F24" s="45" t="s">
        <v>27</v>
      </c>
      <c r="G24" s="106">
        <v>10000</v>
      </c>
      <c r="H24" s="106">
        <v>10000</v>
      </c>
      <c r="I24" s="106">
        <v>10000</v>
      </c>
      <c r="J24" s="106">
        <v>10000</v>
      </c>
      <c r="N24" s="1" t="s">
        <v>61</v>
      </c>
      <c r="O24" s="1"/>
    </row>
    <row r="25" spans="2:15" x14ac:dyDescent="0.25">
      <c r="B25" s="55">
        <v>23</v>
      </c>
      <c r="C25" s="56" t="s">
        <v>74</v>
      </c>
      <c r="D25" s="46"/>
      <c r="E25" s="46">
        <v>6409</v>
      </c>
      <c r="F25" s="45" t="s">
        <v>27</v>
      </c>
      <c r="G25" s="106">
        <v>165000</v>
      </c>
      <c r="H25" s="49">
        <f>G25*1.02</f>
        <v>168300</v>
      </c>
      <c r="I25" s="49">
        <f t="shared" ref="I25:J25" si="6">H25*1.02</f>
        <v>171666</v>
      </c>
      <c r="J25" s="49">
        <f t="shared" si="6"/>
        <v>175099.32</v>
      </c>
      <c r="N25" s="1" t="s">
        <v>62</v>
      </c>
      <c r="O25" s="1">
        <f>(15750+11697+12857)*7</f>
        <v>282128</v>
      </c>
    </row>
    <row r="26" spans="2:15" x14ac:dyDescent="0.25">
      <c r="B26" s="55">
        <v>24</v>
      </c>
      <c r="C26" s="56" t="s">
        <v>75</v>
      </c>
      <c r="D26" s="46"/>
      <c r="E26" s="46">
        <v>6409</v>
      </c>
      <c r="F26" s="45" t="s">
        <v>27</v>
      </c>
      <c r="G26" s="106">
        <v>245000</v>
      </c>
      <c r="H26" s="106">
        <v>245000</v>
      </c>
      <c r="I26" s="106">
        <v>245000</v>
      </c>
      <c r="J26" s="106">
        <v>245000</v>
      </c>
      <c r="N26" s="1" t="s">
        <v>63</v>
      </c>
      <c r="O26" s="1">
        <f>(22000*1.35)*12*0.4</f>
        <v>142560.00000000003</v>
      </c>
    </row>
    <row r="27" spans="2:15" x14ac:dyDescent="0.25">
      <c r="B27" s="55">
        <v>25</v>
      </c>
      <c r="C27" s="90" t="s">
        <v>37</v>
      </c>
      <c r="D27" s="91"/>
      <c r="E27" s="91">
        <v>6409</v>
      </c>
      <c r="F27" s="92">
        <v>5901</v>
      </c>
      <c r="G27" s="111">
        <v>60000</v>
      </c>
      <c r="H27" s="49"/>
      <c r="I27" s="39"/>
      <c r="J27" s="39"/>
      <c r="N27" s="1" t="s">
        <v>64</v>
      </c>
      <c r="O27" s="1"/>
    </row>
    <row r="28" spans="2:15" x14ac:dyDescent="0.25">
      <c r="B28" s="55">
        <v>26</v>
      </c>
      <c r="C28" s="57" t="s">
        <v>18</v>
      </c>
      <c r="D28" s="58"/>
      <c r="E28" s="58"/>
      <c r="F28" s="79"/>
      <c r="G28" s="107">
        <f>SUM(G21:G27)</f>
        <v>895000</v>
      </c>
      <c r="H28" s="107">
        <f t="shared" ref="H28:J28" si="7">SUM(H21:H27)</f>
        <v>846540</v>
      </c>
      <c r="I28" s="107">
        <f t="shared" si="7"/>
        <v>858310.8</v>
      </c>
      <c r="J28" s="107">
        <f t="shared" si="7"/>
        <v>870317.01600000006</v>
      </c>
      <c r="N28" s="1" t="s">
        <v>65</v>
      </c>
      <c r="O28" s="1">
        <f>5000*12</f>
        <v>60000</v>
      </c>
    </row>
    <row r="29" spans="2:15" x14ac:dyDescent="0.25">
      <c r="B29" s="55">
        <v>27</v>
      </c>
      <c r="C29" s="54"/>
      <c r="D29" s="47"/>
      <c r="E29" s="47"/>
      <c r="F29" s="77"/>
      <c r="G29" s="104"/>
      <c r="H29" s="41"/>
      <c r="I29" s="41"/>
      <c r="J29" s="41"/>
    </row>
    <row r="30" spans="2:15" x14ac:dyDescent="0.25">
      <c r="B30" s="55">
        <v>28</v>
      </c>
      <c r="C30" s="85" t="s">
        <v>10</v>
      </c>
      <c r="D30" s="86"/>
      <c r="E30" s="86"/>
      <c r="F30" s="87"/>
      <c r="G30" s="112"/>
      <c r="H30" s="88"/>
      <c r="I30" s="89"/>
      <c r="J30" s="89"/>
      <c r="K30" s="10"/>
    </row>
    <row r="31" spans="2:15" x14ac:dyDescent="0.25">
      <c r="B31" s="55">
        <v>29</v>
      </c>
      <c r="C31" s="12" t="s">
        <v>19</v>
      </c>
      <c r="D31" s="91"/>
      <c r="E31" s="91">
        <v>8115</v>
      </c>
      <c r="F31" s="92"/>
      <c r="G31" s="111">
        <v>0</v>
      </c>
      <c r="H31" s="93">
        <v>0</v>
      </c>
      <c r="I31" s="94">
        <v>0</v>
      </c>
      <c r="J31" s="94">
        <v>0</v>
      </c>
    </row>
    <row r="32" spans="2:15" x14ac:dyDescent="0.25">
      <c r="B32" s="55">
        <v>30</v>
      </c>
      <c r="C32" s="85" t="s">
        <v>12</v>
      </c>
      <c r="D32" s="86"/>
      <c r="E32" s="86"/>
      <c r="F32" s="87"/>
      <c r="G32" s="112">
        <f>SUM(G31)</f>
        <v>0</v>
      </c>
      <c r="H32" s="88">
        <v>0</v>
      </c>
      <c r="I32" s="88">
        <v>0</v>
      </c>
      <c r="J32" s="88">
        <v>0</v>
      </c>
    </row>
    <row r="33" spans="2:10" x14ac:dyDescent="0.25">
      <c r="B33" s="55">
        <v>31</v>
      </c>
      <c r="C33" s="56"/>
      <c r="D33" s="46"/>
      <c r="E33" s="46"/>
      <c r="F33" s="45"/>
      <c r="G33" s="106"/>
      <c r="H33" s="49"/>
      <c r="I33" s="39"/>
      <c r="J33" s="39"/>
    </row>
    <row r="34" spans="2:10" x14ac:dyDescent="0.25">
      <c r="B34" s="55">
        <v>32</v>
      </c>
      <c r="C34" s="68" t="s">
        <v>22</v>
      </c>
      <c r="D34" s="69"/>
      <c r="E34" s="69"/>
      <c r="F34" s="76"/>
      <c r="G34" s="109">
        <f>G28+G32</f>
        <v>895000</v>
      </c>
      <c r="H34" s="109">
        <f t="shared" ref="H34:J34" si="8">H28+H32</f>
        <v>846540</v>
      </c>
      <c r="I34" s="109">
        <f t="shared" si="8"/>
        <v>858310.8</v>
      </c>
      <c r="J34" s="109">
        <f t="shared" si="8"/>
        <v>870317.01600000006</v>
      </c>
    </row>
    <row r="35" spans="2:10" x14ac:dyDescent="0.25">
      <c r="C35" s="51" t="s">
        <v>67</v>
      </c>
      <c r="D35" s="52"/>
      <c r="E35" s="52"/>
      <c r="F35" s="81"/>
      <c r="G35" s="113"/>
      <c r="H35" s="53"/>
      <c r="I35" s="50"/>
      <c r="J35" s="50"/>
    </row>
    <row r="36" spans="2:10" x14ac:dyDescent="0.25">
      <c r="C36" s="128">
        <v>300000</v>
      </c>
      <c r="D36" s="52"/>
      <c r="E36" s="52"/>
      <c r="F36" s="81"/>
      <c r="G36" s="113">
        <f>C36-G15</f>
        <v>335600</v>
      </c>
      <c r="H36" s="113">
        <f t="shared" ref="H36:J36" si="9">G36-H15</f>
        <v>325360</v>
      </c>
      <c r="I36" s="113">
        <f t="shared" si="9"/>
        <v>306613.19999999995</v>
      </c>
      <c r="J36" s="113">
        <f t="shared" si="9"/>
        <v>279189.46399999992</v>
      </c>
    </row>
    <row r="37" spans="2:10" x14ac:dyDescent="0.25">
      <c r="C37" s="51"/>
      <c r="D37" s="52"/>
      <c r="E37" s="52"/>
      <c r="F37" s="81"/>
      <c r="G37" s="113"/>
      <c r="H37" s="53"/>
      <c r="I37" s="50"/>
      <c r="J37" s="50"/>
    </row>
    <row r="38" spans="2:10" x14ac:dyDescent="0.25">
      <c r="B38" s="38"/>
      <c r="C38" s="38" t="s">
        <v>35</v>
      </c>
      <c r="D38" s="38"/>
      <c r="E38" s="38"/>
      <c r="F38" s="38"/>
      <c r="G38" s="10"/>
      <c r="H38" s="38"/>
    </row>
    <row r="39" spans="2:10" x14ac:dyDescent="0.25">
      <c r="B39" s="38"/>
      <c r="C39" s="38" t="s">
        <v>36</v>
      </c>
      <c r="D39" s="38"/>
      <c r="E39" s="38"/>
      <c r="F39" s="38"/>
      <c r="G39" s="10"/>
      <c r="H39" s="38"/>
    </row>
    <row r="40" spans="2:10" x14ac:dyDescent="0.25">
      <c r="B40" s="55">
        <v>43</v>
      </c>
      <c r="C40" s="17" t="s">
        <v>18</v>
      </c>
      <c r="D40" s="18"/>
      <c r="E40" s="18"/>
      <c r="F40" s="19"/>
      <c r="G40" s="114"/>
      <c r="H40" s="20">
        <f>SUM(H26:H38)</f>
        <v>2263440</v>
      </c>
      <c r="I40" s="20">
        <f>SUM(I26:I39)</f>
        <v>2268234.7999999998</v>
      </c>
      <c r="J40" s="20">
        <f>SUM(J26:J39)</f>
        <v>2264823.4960000003</v>
      </c>
    </row>
    <row r="41" spans="2:10" x14ac:dyDescent="0.25">
      <c r="B41" s="55">
        <v>44</v>
      </c>
      <c r="C41" s="21"/>
      <c r="D41" s="22"/>
      <c r="E41" s="22"/>
      <c r="F41" s="23"/>
      <c r="G41" s="115"/>
      <c r="H41" s="24"/>
      <c r="I41" s="24"/>
      <c r="J41" s="24"/>
    </row>
    <row r="42" spans="2:10" x14ac:dyDescent="0.25">
      <c r="B42" s="55">
        <v>45</v>
      </c>
      <c r="C42" s="17" t="s">
        <v>10</v>
      </c>
      <c r="D42" s="25"/>
      <c r="E42" s="25"/>
      <c r="F42" s="26"/>
      <c r="G42" s="116"/>
      <c r="H42" s="27"/>
      <c r="I42" s="28"/>
      <c r="J42" s="28"/>
    </row>
    <row r="43" spans="2:10" x14ac:dyDescent="0.25">
      <c r="B43" s="55">
        <v>46</v>
      </c>
      <c r="C43" s="12"/>
      <c r="D43" s="13"/>
      <c r="E43" s="13"/>
      <c r="F43" s="14"/>
      <c r="G43" s="117"/>
      <c r="H43" s="15">
        <v>0</v>
      </c>
      <c r="I43" s="16">
        <v>0</v>
      </c>
      <c r="J43" s="16">
        <f>H43+I43</f>
        <v>0</v>
      </c>
    </row>
    <row r="44" spans="2:10" x14ac:dyDescent="0.25">
      <c r="B44" s="55">
        <v>47</v>
      </c>
      <c r="C44" s="17" t="s">
        <v>12</v>
      </c>
      <c r="D44" s="25"/>
      <c r="E44" s="25"/>
      <c r="F44" s="26"/>
      <c r="G44" s="116"/>
      <c r="H44" s="27">
        <f>SUM(H43)</f>
        <v>0</v>
      </c>
      <c r="I44" s="27">
        <f t="shared" ref="I44:J44" si="10">SUM(I43)</f>
        <v>0</v>
      </c>
      <c r="J44" s="27">
        <f t="shared" si="10"/>
        <v>0</v>
      </c>
    </row>
    <row r="45" spans="2:10" x14ac:dyDescent="0.25">
      <c r="B45" s="55">
        <v>48</v>
      </c>
      <c r="C45" s="12"/>
      <c r="D45" s="13"/>
      <c r="E45" s="13"/>
      <c r="F45" s="14"/>
      <c r="G45" s="117"/>
      <c r="H45" s="15"/>
      <c r="I45" s="16"/>
      <c r="J45" s="16"/>
    </row>
    <row r="46" spans="2:10" x14ac:dyDescent="0.25">
      <c r="B46" s="55">
        <v>49</v>
      </c>
      <c r="C46" s="29" t="s">
        <v>22</v>
      </c>
      <c r="D46" s="30"/>
      <c r="E46" s="30"/>
      <c r="F46" s="31"/>
      <c r="G46" s="118"/>
      <c r="H46" s="32">
        <f>H40+H44</f>
        <v>2263440</v>
      </c>
      <c r="I46" s="32">
        <f t="shared" ref="I46:J46" si="11">I40+I44</f>
        <v>2268234.7999999998</v>
      </c>
      <c r="J46" s="32">
        <f t="shared" si="11"/>
        <v>2264823.4960000003</v>
      </c>
    </row>
    <row r="47" spans="2:10" s="50" customFormat="1" x14ac:dyDescent="0.25">
      <c r="B47" s="33"/>
      <c r="C47" s="34"/>
      <c r="D47" s="33"/>
      <c r="E47" s="33"/>
      <c r="F47" s="35"/>
      <c r="G47" s="119"/>
      <c r="H47" s="36"/>
      <c r="I47" s="37"/>
      <c r="J47" s="37"/>
    </row>
    <row r="48" spans="2:10" x14ac:dyDescent="0.25">
      <c r="C48" s="38" t="s">
        <v>35</v>
      </c>
    </row>
    <row r="49" spans="3:3" x14ac:dyDescent="0.25">
      <c r="C49" s="38" t="s">
        <v>36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26"/>
  <sheetViews>
    <sheetView zoomScale="110" zoomScaleNormal="110" workbookViewId="0">
      <selection activeCell="A26" sqref="A26"/>
    </sheetView>
  </sheetViews>
  <sheetFormatPr defaultRowHeight="15" x14ac:dyDescent="0.25"/>
  <cols>
    <col min="2" max="2" width="36.140625" bestFit="1" customWidth="1"/>
    <col min="3" max="3" width="17.42578125" customWidth="1"/>
  </cols>
  <sheetData>
    <row r="2" spans="1:3" ht="26.25" customHeight="1" x14ac:dyDescent="0.25">
      <c r="A2" s="123" t="s">
        <v>0</v>
      </c>
      <c r="B2" s="123"/>
      <c r="C2" s="3" t="s">
        <v>8</v>
      </c>
    </row>
    <row r="3" spans="1:3" x14ac:dyDescent="0.25">
      <c r="A3" s="1" t="s">
        <v>1</v>
      </c>
      <c r="B3" s="2"/>
      <c r="C3" s="8" t="s">
        <v>9</v>
      </c>
    </row>
    <row r="4" spans="1:3" x14ac:dyDescent="0.25">
      <c r="A4" s="1">
        <v>4121</v>
      </c>
      <c r="B4" s="1" t="s">
        <v>2</v>
      </c>
      <c r="C4" s="4">
        <v>666500</v>
      </c>
    </row>
    <row r="5" spans="1:3" x14ac:dyDescent="0.25">
      <c r="A5" s="1">
        <v>4119</v>
      </c>
      <c r="B5" s="1" t="s">
        <v>3</v>
      </c>
      <c r="C5" s="4">
        <v>20000</v>
      </c>
    </row>
    <row r="6" spans="1:3" x14ac:dyDescent="0.25">
      <c r="A6" s="1">
        <v>2111</v>
      </c>
      <c r="B6" s="1" t="s">
        <v>4</v>
      </c>
      <c r="C6" s="4">
        <v>150000</v>
      </c>
    </row>
    <row r="7" spans="1:3" x14ac:dyDescent="0.25">
      <c r="A7" s="1">
        <v>2112</v>
      </c>
      <c r="B7" s="1" t="s">
        <v>5</v>
      </c>
      <c r="C7" s="4">
        <v>50000</v>
      </c>
    </row>
    <row r="8" spans="1:3" x14ac:dyDescent="0.25">
      <c r="A8" s="1" t="s">
        <v>6</v>
      </c>
      <c r="B8" s="1" t="s">
        <v>7</v>
      </c>
      <c r="C8" s="4">
        <v>1000</v>
      </c>
    </row>
    <row r="9" spans="1:3" x14ac:dyDescent="0.25">
      <c r="A9" s="1"/>
      <c r="B9" s="6" t="s">
        <v>11</v>
      </c>
      <c r="C9" s="7">
        <f>SUM(C4:C8)</f>
        <v>887500</v>
      </c>
    </row>
    <row r="10" spans="1:3" x14ac:dyDescent="0.25">
      <c r="A10" s="1"/>
      <c r="B10" s="1"/>
      <c r="C10" s="4"/>
    </row>
    <row r="11" spans="1:3" x14ac:dyDescent="0.25">
      <c r="A11" s="124" t="s">
        <v>10</v>
      </c>
      <c r="B11" s="125"/>
      <c r="C11" s="4"/>
    </row>
    <row r="12" spans="1:3" x14ac:dyDescent="0.25">
      <c r="A12" s="1">
        <v>8115</v>
      </c>
      <c r="B12" s="1" t="s">
        <v>19</v>
      </c>
      <c r="C12" s="4">
        <f>-(C9-C22)</f>
        <v>-287500</v>
      </c>
    </row>
    <row r="13" spans="1:3" x14ac:dyDescent="0.25">
      <c r="A13" s="1"/>
      <c r="B13" s="6" t="s">
        <v>12</v>
      </c>
      <c r="C13" s="7">
        <f>SUM(C12)</f>
        <v>-287500</v>
      </c>
    </row>
    <row r="14" spans="1:3" x14ac:dyDescent="0.25">
      <c r="A14" s="1"/>
      <c r="B14" s="1"/>
      <c r="C14" s="4"/>
    </row>
    <row r="15" spans="1:3" x14ac:dyDescent="0.25">
      <c r="A15" s="1"/>
      <c r="B15" s="6" t="s">
        <v>20</v>
      </c>
      <c r="C15" s="7">
        <f>C9+C13</f>
        <v>600000</v>
      </c>
    </row>
    <row r="16" spans="1:3" x14ac:dyDescent="0.25">
      <c r="A16" s="1"/>
      <c r="B16" s="1"/>
      <c r="C16" s="4"/>
    </row>
    <row r="17" spans="1:3" x14ac:dyDescent="0.25">
      <c r="A17" s="123" t="s">
        <v>13</v>
      </c>
      <c r="B17" s="123"/>
      <c r="C17" s="5"/>
    </row>
    <row r="18" spans="1:3" x14ac:dyDescent="0.25">
      <c r="A18" s="1" t="s">
        <v>14</v>
      </c>
      <c r="B18" s="1"/>
      <c r="C18" s="4"/>
    </row>
    <row r="19" spans="1:3" x14ac:dyDescent="0.25">
      <c r="A19" s="1">
        <v>6409</v>
      </c>
      <c r="B19" s="1" t="s">
        <v>15</v>
      </c>
      <c r="C19" s="4">
        <v>150000</v>
      </c>
    </row>
    <row r="20" spans="1:3" x14ac:dyDescent="0.25">
      <c r="A20" s="1">
        <v>3117</v>
      </c>
      <c r="B20" s="1" t="s">
        <v>16</v>
      </c>
      <c r="C20" s="4">
        <v>200000</v>
      </c>
    </row>
    <row r="21" spans="1:3" x14ac:dyDescent="0.25">
      <c r="A21" s="1">
        <v>6409</v>
      </c>
      <c r="B21" s="1" t="s">
        <v>17</v>
      </c>
      <c r="C21" s="4">
        <v>250000</v>
      </c>
    </row>
    <row r="22" spans="1:3" x14ac:dyDescent="0.25">
      <c r="A22" s="1"/>
      <c r="B22" s="6" t="s">
        <v>18</v>
      </c>
      <c r="C22" s="7">
        <f>SUM(C19:C21)</f>
        <v>600000</v>
      </c>
    </row>
    <row r="23" spans="1:3" x14ac:dyDescent="0.25">
      <c r="A23" s="1"/>
      <c r="B23" s="1"/>
      <c r="C23" s="4"/>
    </row>
    <row r="24" spans="1:3" x14ac:dyDescent="0.25">
      <c r="A24" s="124" t="s">
        <v>10</v>
      </c>
      <c r="B24" s="125"/>
      <c r="C24" s="5"/>
    </row>
    <row r="25" spans="1:3" x14ac:dyDescent="0.25">
      <c r="A25" s="2" t="s">
        <v>21</v>
      </c>
      <c r="B25" s="1"/>
      <c r="C25" s="4">
        <v>0</v>
      </c>
    </row>
    <row r="26" spans="1:3" x14ac:dyDescent="0.25">
      <c r="A26" s="1"/>
      <c r="B26" s="6" t="s">
        <v>22</v>
      </c>
      <c r="C26" s="7">
        <f>C22+C25</f>
        <v>600000</v>
      </c>
    </row>
  </sheetData>
  <mergeCells count="4">
    <mergeCell ref="A2:B2"/>
    <mergeCell ref="A17:B17"/>
    <mergeCell ref="A24:B24"/>
    <mergeCell ref="A11:B1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R2017</vt:lpstr>
      <vt:lpstr>Příspěvky 2017</vt:lpstr>
      <vt:lpstr>2017-2019</vt:lpstr>
      <vt:lpstr>Schválený R2016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Vladimira Motlova</dc:creator>
  <cp:lastModifiedBy>Vladimira Motlova</cp:lastModifiedBy>
  <cp:lastPrinted>2016-10-25T23:21:43Z</cp:lastPrinted>
  <dcterms:created xsi:type="dcterms:W3CDTF">2016-06-18T19:27:17Z</dcterms:created>
  <dcterms:modified xsi:type="dcterms:W3CDTF">2016-11-03T09:01:20Z</dcterms:modified>
</cp:coreProperties>
</file>